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C DISK\Tamuna\Desktop\"/>
    </mc:Choice>
  </mc:AlternateContent>
  <xr:revisionPtr revIDLastSave="0" documentId="13_ncr:1_{1D97EDD2-4F95-41BA-B26F-F705A34428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CC Tbilisi" sheetId="1" r:id="rId1"/>
  </sheets>
  <definedNames>
    <definedName name="_xlnm.Print_Area" localSheetId="0">'DCC Tbilisi'!$A$1:$N$51</definedName>
    <definedName name="Z_27094666_1A0F_4B75_A14B_D7B7725481C7_.wvu.Rows" localSheetId="0" hidden="1">'DCC Tbilisi'!#REF!</definedName>
    <definedName name="Z_65622393_6263_4417_8B78_C5539987F80F_.wvu.Rows" localSheetId="0" hidden="1">'DCC Tbilisi'!#REF!</definedName>
    <definedName name="Z_84304D02_0B0C_474F_9D8B_B5B65F7FA2F2_.wvu.Rows" localSheetId="0" hidden="1">'DCC Tbilisi'!#REF!</definedName>
    <definedName name="Z_988863D0_8FBF_4064_A924_7F518A319106_.wvu.Rows" localSheetId="0" hidden="1">'DCC Tbilisi'!#REF!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19" i="1"/>
  <c r="G18" i="1"/>
  <c r="G17" i="1"/>
  <c r="G9" i="1"/>
  <c r="G8" i="1"/>
  <c r="G51" i="1"/>
  <c r="G11" i="1"/>
  <c r="G10" i="1"/>
  <c r="K23" i="1" l="1"/>
  <c r="L23" i="1"/>
  <c r="H21" i="1" l="1"/>
  <c r="H22" i="1"/>
  <c r="K15" i="1"/>
  <c r="L15" i="1"/>
  <c r="J47" i="1"/>
  <c r="K40" i="1"/>
  <c r="I47" i="1"/>
  <c r="K47" i="1"/>
  <c r="L47" i="1"/>
  <c r="M47" i="1"/>
  <c r="K36" i="1"/>
  <c r="K27" i="1"/>
  <c r="L27" i="1"/>
  <c r="M16" i="1"/>
  <c r="H30" i="1"/>
  <c r="H17" i="1"/>
  <c r="H18" i="1"/>
  <c r="H19" i="1"/>
  <c r="H20" i="1"/>
  <c r="H47" i="1"/>
  <c r="H34" i="1"/>
  <c r="H31" i="1"/>
  <c r="H32" i="1"/>
  <c r="H33" i="1"/>
  <c r="H35" i="1"/>
  <c r="H43" i="1"/>
  <c r="H38" i="1"/>
  <c r="H39" i="1"/>
  <c r="H26" i="1"/>
  <c r="H27" i="1" s="1"/>
  <c r="H8" i="1"/>
  <c r="H9" i="1"/>
  <c r="H10" i="1"/>
  <c r="H11" i="1"/>
  <c r="H12" i="1"/>
  <c r="H13" i="1"/>
  <c r="H14" i="1"/>
  <c r="H23" i="1" l="1"/>
  <c r="H40" i="1"/>
  <c r="H15" i="1"/>
  <c r="H36" i="1"/>
  <c r="H48" i="1" l="1"/>
  <c r="H49" i="1" s="1"/>
  <c r="I33" i="1" l="1"/>
  <c r="I42" i="1"/>
  <c r="I40" i="1"/>
  <c r="I41" i="1"/>
  <c r="I43" i="1"/>
  <c r="I12" i="1"/>
  <c r="I17" i="1"/>
  <c r="I20" i="1"/>
  <c r="H50" i="1"/>
  <c r="I9" i="1"/>
  <c r="I8" i="1"/>
  <c r="I31" i="1"/>
  <c r="I19" i="1"/>
  <c r="I25" i="1"/>
  <c r="I34" i="1"/>
  <c r="I14" i="1"/>
  <c r="I11" i="1"/>
  <c r="I10" i="1"/>
  <c r="I13" i="1"/>
  <c r="I22" i="1"/>
  <c r="I18" i="1"/>
  <c r="I21" i="1"/>
  <c r="I39" i="1"/>
  <c r="I38" i="1"/>
  <c r="I32" i="1"/>
  <c r="I35" i="1"/>
  <c r="I26" i="1"/>
  <c r="I30" i="1"/>
  <c r="J42" i="1" l="1"/>
  <c r="J43" i="1" s="1"/>
  <c r="J39" i="1"/>
  <c r="K43" i="1"/>
  <c r="K48" i="1" s="1"/>
  <c r="K49" i="1" s="1"/>
  <c r="J12" i="1"/>
  <c r="M12" i="1" s="1"/>
  <c r="J13" i="1"/>
  <c r="M13" i="1" s="1"/>
  <c r="J31" i="1"/>
  <c r="M31" i="1" s="1"/>
  <c r="J32" i="1"/>
  <c r="M32" i="1" s="1"/>
  <c r="J11" i="1"/>
  <c r="M11" i="1" s="1"/>
  <c r="J30" i="1"/>
  <c r="M30" i="1" s="1"/>
  <c r="J34" i="1"/>
  <c r="M34" i="1" s="1"/>
  <c r="J22" i="1"/>
  <c r="M22" i="1" s="1"/>
  <c r="J35" i="1"/>
  <c r="M35" i="1" s="1"/>
  <c r="J25" i="1"/>
  <c r="M25" i="1" s="1"/>
  <c r="J8" i="1"/>
  <c r="J10" i="1"/>
  <c r="M10" i="1" s="1"/>
  <c r="J33" i="1"/>
  <c r="M33" i="1" s="1"/>
  <c r="M39" i="1"/>
  <c r="J14" i="1"/>
  <c r="M14" i="1" s="1"/>
  <c r="J38" i="1"/>
  <c r="J40" i="1" s="1"/>
  <c r="J21" i="1"/>
  <c r="M21" i="1" s="1"/>
  <c r="J9" i="1"/>
  <c r="M9" i="1" s="1"/>
  <c r="J17" i="1"/>
  <c r="M17" i="1" s="1"/>
  <c r="J20" i="1"/>
  <c r="M20" i="1" s="1"/>
  <c r="J18" i="1"/>
  <c r="M18" i="1" s="1"/>
  <c r="J19" i="1"/>
  <c r="M19" i="1" s="1"/>
  <c r="J26" i="1"/>
  <c r="M26" i="1" s="1"/>
  <c r="M42" i="1" l="1"/>
  <c r="M43" i="1" s="1"/>
  <c r="M36" i="1"/>
  <c r="M38" i="1"/>
  <c r="M40" i="1" s="1"/>
  <c r="J15" i="1"/>
  <c r="M23" i="1"/>
  <c r="J36" i="1"/>
  <c r="M27" i="1"/>
  <c r="J23" i="1"/>
  <c r="M8" i="1"/>
  <c r="M15" i="1" s="1"/>
  <c r="J27" i="1"/>
  <c r="L43" i="1" l="1"/>
  <c r="L48" i="1" s="1"/>
  <c r="L49" i="1" s="1"/>
  <c r="J48" i="1"/>
  <c r="J49" i="1" s="1"/>
  <c r="M48" i="1"/>
  <c r="M49" i="1" s="1"/>
</calcChain>
</file>

<file path=xl/sharedStrings.xml><?xml version="1.0" encoding="utf-8"?>
<sst xmlns="http://schemas.openxmlformats.org/spreadsheetml/2006/main" count="85" uniqueCount="83">
  <si>
    <t>First Step Georgia - Report - January-December  2015</t>
  </si>
  <si>
    <t>Budget Items</t>
  </si>
  <si>
    <t>Unit</t>
  </si>
  <si>
    <t>Mon
ths</t>
  </si>
  <si>
    <t>Unit
Cost</t>
  </si>
  <si>
    <t xml:space="preserve"> Budget                        </t>
  </si>
  <si>
    <t>GEL</t>
  </si>
  <si>
    <t>Project Management and Technical Assistance</t>
  </si>
  <si>
    <t>1,1</t>
  </si>
  <si>
    <t>1,2</t>
  </si>
  <si>
    <t>1,3</t>
  </si>
  <si>
    <t>1,4</t>
  </si>
  <si>
    <t>1,5</t>
  </si>
  <si>
    <t>1,6</t>
  </si>
  <si>
    <t>1,7</t>
  </si>
  <si>
    <t>Project Management and Technical Assistance Total</t>
  </si>
  <si>
    <t>Professionals and Front Line Staff</t>
  </si>
  <si>
    <t>1,11</t>
  </si>
  <si>
    <t>1,12</t>
  </si>
  <si>
    <t>1,13</t>
  </si>
  <si>
    <t>1,14</t>
  </si>
  <si>
    <t>1,15</t>
  </si>
  <si>
    <t>1,16</t>
  </si>
  <si>
    <t>Professionals and Front Line Staff Total</t>
  </si>
  <si>
    <t>2.Supporting Materials for Learning Activities</t>
  </si>
  <si>
    <t>2,1</t>
  </si>
  <si>
    <t>Stationary</t>
  </si>
  <si>
    <t>2,2</t>
  </si>
  <si>
    <t>Devices for Learning and Development Activities</t>
  </si>
  <si>
    <t>Total Supporting Materials for Learning Activities</t>
  </si>
  <si>
    <t>3. Operational Expenses</t>
  </si>
  <si>
    <t>3.1 Operational Expenses</t>
  </si>
  <si>
    <t>3,A,1</t>
  </si>
  <si>
    <t>Food</t>
  </si>
  <si>
    <t>3,A,3</t>
  </si>
  <si>
    <t>Hygienic means</t>
  </si>
  <si>
    <t>3,A,4</t>
  </si>
  <si>
    <t>Communications/IT services</t>
  </si>
  <si>
    <t>3,A,5</t>
  </si>
  <si>
    <t>3,A,6</t>
  </si>
  <si>
    <t>Security Costs</t>
  </si>
  <si>
    <t>3,A,7</t>
  </si>
  <si>
    <t>Utilities Cost</t>
  </si>
  <si>
    <t>Rehabilitation of classrooms</t>
  </si>
  <si>
    <t>Total Operational Expenses</t>
  </si>
  <si>
    <t>3.2 Transportation Expenses</t>
  </si>
  <si>
    <t>3,b,1</t>
  </si>
  <si>
    <t>3,b,2</t>
  </si>
  <si>
    <t>Fuel</t>
  </si>
  <si>
    <t>Transportation Expenses Total</t>
  </si>
  <si>
    <t>3.3 Medical Assistance</t>
  </si>
  <si>
    <t>3,c,1</t>
  </si>
  <si>
    <t>Medicine</t>
  </si>
  <si>
    <t>Medical Expenses Total</t>
  </si>
  <si>
    <t>3.4 Other Expenses</t>
  </si>
  <si>
    <t>3,d,1</t>
  </si>
  <si>
    <t>Insurance of DCC Building</t>
  </si>
  <si>
    <t>3,d,2</t>
  </si>
  <si>
    <t>Miscellaneous</t>
  </si>
  <si>
    <t>Other Expenses Total</t>
  </si>
  <si>
    <t>Operational Expenses Total</t>
  </si>
  <si>
    <t>Total Day Care Center Budget</t>
  </si>
  <si>
    <t>Day Care Centers for 30 Children</t>
  </si>
  <si>
    <t>სულ ხარჯი</t>
  </si>
  <si>
    <t>%</t>
  </si>
  <si>
    <t>სახელმწიფო</t>
  </si>
  <si>
    <t>fsg</t>
  </si>
  <si>
    <t xml:space="preserve">Speech Therapist </t>
  </si>
  <si>
    <t xml:space="preserve">Occupation therapist </t>
  </si>
  <si>
    <t xml:space="preserve">Pediatrician </t>
  </si>
  <si>
    <t>Head of DDC Program</t>
  </si>
  <si>
    <t xml:space="preserve">DCC Administrator </t>
  </si>
  <si>
    <t xml:space="preserve">Mini Bus Driver </t>
  </si>
  <si>
    <t xml:space="preserve">Cook  </t>
  </si>
  <si>
    <t xml:space="preserve">Psychologist </t>
  </si>
  <si>
    <t>Methodologists</t>
  </si>
  <si>
    <t xml:space="preserve">Special Education Teachers </t>
  </si>
  <si>
    <t>Day Care Center  30 child</t>
  </si>
  <si>
    <t>ვაუჩრი</t>
  </si>
  <si>
    <t>Per child</t>
  </si>
  <si>
    <t xml:space="preserve">2 Vehicle maintenance </t>
  </si>
  <si>
    <t xml:space="preserve">Aid Person/cleaner  </t>
  </si>
  <si>
    <t xml:space="preserve">Aid Person/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</si>
</sst>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0"/>
      <name val="Calibri"/>
      <family val="2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sz val="10"/>
      <name val="Arial"/>
      <family val="2"/>
      <charset val="204"/>
    </font>
    <font>
      <b/>
      <i/>
      <sz val="11"/>
      <name val="Calibri"/>
      <family val="2"/>
      <charset val="204"/>
    </font>
    <font>
      <b/>
      <sz val="13"/>
      <name val="Calibri"/>
      <family val="2"/>
      <charset val="204"/>
    </font>
    <font>
      <b/>
      <i/>
      <sz val="13"/>
      <name val="Calibri"/>
      <family val="2"/>
      <charset val="204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" fontId="2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0" fontId="1" fillId="0" borderId="0" xfId="3"/>
    <xf numFmtId="49" fontId="5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2" fillId="0" borderId="0" xfId="3" applyFont="1" applyBorder="1" applyAlignment="1">
      <alignment vertical="center"/>
    </xf>
    <xf numFmtId="49" fontId="5" fillId="2" borderId="0" xfId="3" applyNumberFormat="1" applyFont="1" applyFill="1" applyAlignment="1">
      <alignment vertical="center"/>
    </xf>
    <xf numFmtId="0" fontId="8" fillId="2" borderId="0" xfId="3" applyFont="1" applyFill="1" applyAlignment="1">
      <alignment vertical="center" shrinkToFit="1"/>
    </xf>
    <xf numFmtId="0" fontId="10" fillId="0" borderId="4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164" fontId="5" fillId="0" borderId="10" xfId="2" applyNumberFormat="1" applyFont="1" applyBorder="1" applyAlignment="1">
      <alignment horizontal="center" vertical="center"/>
    </xf>
    <xf numFmtId="1" fontId="14" fillId="2" borderId="7" xfId="3" applyNumberFormat="1" applyFont="1" applyFill="1" applyBorder="1" applyAlignment="1">
      <alignment vertical="center"/>
    </xf>
    <xf numFmtId="1" fontId="14" fillId="2" borderId="1" xfId="3" applyNumberFormat="1" applyFont="1" applyFill="1" applyBorder="1" applyAlignment="1">
      <alignment vertical="center"/>
    </xf>
    <xf numFmtId="3" fontId="14" fillId="2" borderId="1" xfId="3" applyNumberFormat="1" applyFont="1" applyFill="1" applyBorder="1" applyAlignment="1">
      <alignment horizontal="center" vertical="center"/>
    </xf>
    <xf numFmtId="4" fontId="15" fillId="2" borderId="1" xfId="3" applyNumberFormat="1" applyFont="1" applyFill="1" applyBorder="1" applyAlignment="1">
      <alignment horizontal="center" vertical="center"/>
    </xf>
    <xf numFmtId="42" fontId="14" fillId="2" borderId="1" xfId="3" applyNumberFormat="1" applyFont="1" applyFill="1" applyBorder="1" applyAlignment="1">
      <alignment horizontal="center" vertical="center"/>
    </xf>
    <xf numFmtId="164" fontId="14" fillId="2" borderId="11" xfId="2" applyNumberFormat="1" applyFont="1" applyFill="1" applyBorder="1" applyAlignment="1">
      <alignment vertical="center"/>
    </xf>
    <xf numFmtId="1" fontId="2" fillId="0" borderId="12" xfId="3" applyNumberFormat="1" applyFont="1" applyBorder="1" applyAlignment="1">
      <alignment vertical="center"/>
    </xf>
    <xf numFmtId="49" fontId="2" fillId="3" borderId="13" xfId="3" applyNumberFormat="1" applyFont="1" applyFill="1" applyBorder="1" applyAlignment="1">
      <alignment horizontal="center" vertical="center"/>
    </xf>
    <xf numFmtId="0" fontId="2" fillId="3" borderId="13" xfId="3" applyFont="1" applyFill="1" applyBorder="1" applyAlignment="1">
      <alignment horizontal="left" vertical="center"/>
    </xf>
    <xf numFmtId="0" fontId="2" fillId="3" borderId="13" xfId="3" applyFont="1" applyFill="1" applyBorder="1" applyAlignment="1">
      <alignment horizontal="center" vertical="center"/>
    </xf>
    <xf numFmtId="4" fontId="7" fillId="4" borderId="13" xfId="3" applyNumberFormat="1" applyFont="1" applyFill="1" applyBorder="1" applyAlignment="1">
      <alignment horizontal="center" vertical="center"/>
    </xf>
    <xf numFmtId="43" fontId="2" fillId="3" borderId="14" xfId="1" applyFont="1" applyFill="1" applyBorder="1" applyAlignment="1">
      <alignment vertical="center"/>
    </xf>
    <xf numFmtId="1" fontId="2" fillId="0" borderId="15" xfId="3" applyNumberFormat="1" applyFont="1" applyBorder="1" applyAlignment="1">
      <alignment vertical="center"/>
    </xf>
    <xf numFmtId="0" fontId="2" fillId="0" borderId="16" xfId="3" applyFont="1" applyFill="1" applyBorder="1" applyAlignment="1">
      <alignment horizontal="left" vertical="center"/>
    </xf>
    <xf numFmtId="0" fontId="2" fillId="0" borderId="16" xfId="3" applyFont="1" applyFill="1" applyBorder="1" applyAlignment="1">
      <alignment horizontal="center" vertical="center"/>
    </xf>
    <xf numFmtId="4" fontId="7" fillId="4" borderId="16" xfId="3" applyNumberFormat="1" applyFont="1" applyFill="1" applyBorder="1" applyAlignment="1">
      <alignment horizontal="center" vertical="center"/>
    </xf>
    <xf numFmtId="0" fontId="2" fillId="3" borderId="17" xfId="3" applyFont="1" applyFill="1" applyBorder="1" applyAlignment="1">
      <alignment horizontal="left" vertical="center"/>
    </xf>
    <xf numFmtId="0" fontId="2" fillId="3" borderId="17" xfId="3" applyFont="1" applyFill="1" applyBorder="1" applyAlignment="1">
      <alignment horizontal="center" vertical="center"/>
    </xf>
    <xf numFmtId="4" fontId="7" fillId="4" borderId="17" xfId="3" applyNumberFormat="1" applyFont="1" applyFill="1" applyBorder="1" applyAlignment="1">
      <alignment horizontal="center" vertical="center"/>
    </xf>
    <xf numFmtId="0" fontId="2" fillId="0" borderId="17" xfId="3" applyFont="1" applyFill="1" applyBorder="1" applyAlignment="1">
      <alignment horizontal="left" vertical="center"/>
    </xf>
    <xf numFmtId="0" fontId="2" fillId="0" borderId="17" xfId="3" applyFont="1" applyFill="1" applyBorder="1" applyAlignment="1">
      <alignment horizontal="center" vertical="center"/>
    </xf>
    <xf numFmtId="1" fontId="2" fillId="0" borderId="18" xfId="3" applyNumberFormat="1" applyFont="1" applyFill="1" applyBorder="1" applyAlignment="1">
      <alignment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center" vertical="center"/>
    </xf>
    <xf numFmtId="4" fontId="7" fillId="4" borderId="9" xfId="3" applyNumberFormat="1" applyFont="1" applyFill="1" applyBorder="1" applyAlignment="1">
      <alignment horizontal="center" vertical="center"/>
    </xf>
    <xf numFmtId="43" fontId="14" fillId="2" borderId="1" xfId="1" applyFont="1" applyFill="1" applyBorder="1" applyAlignment="1">
      <alignment vertical="center"/>
    </xf>
    <xf numFmtId="43" fontId="14" fillId="2" borderId="1" xfId="1" applyFont="1" applyFill="1" applyBorder="1" applyAlignment="1">
      <alignment horizontal="center" vertical="center"/>
    </xf>
    <xf numFmtId="0" fontId="2" fillId="3" borderId="16" xfId="3" applyFont="1" applyFill="1" applyBorder="1" applyAlignment="1">
      <alignment horizontal="left" vertical="center"/>
    </xf>
    <xf numFmtId="0" fontId="2" fillId="4" borderId="16" xfId="3" applyFont="1" applyFill="1" applyBorder="1" applyAlignment="1">
      <alignment horizontal="center" vertical="center"/>
    </xf>
    <xf numFmtId="1" fontId="2" fillId="0" borderId="15" xfId="3" applyNumberFormat="1" applyFont="1" applyFill="1" applyBorder="1" applyAlignment="1">
      <alignment vertical="center"/>
    </xf>
    <xf numFmtId="0" fontId="2" fillId="4" borderId="17" xfId="3" applyFont="1" applyFill="1" applyBorder="1" applyAlignment="1">
      <alignment horizontal="center" vertical="center"/>
    </xf>
    <xf numFmtId="0" fontId="2" fillId="3" borderId="16" xfId="3" applyFont="1" applyFill="1" applyBorder="1" applyAlignment="1">
      <alignment horizontal="left" vertical="center" wrapText="1"/>
    </xf>
    <xf numFmtId="1" fontId="2" fillId="0" borderId="19" xfId="3" applyNumberFormat="1" applyFont="1" applyFill="1" applyBorder="1" applyAlignment="1">
      <alignment vertical="center"/>
    </xf>
    <xf numFmtId="0" fontId="2" fillId="0" borderId="5" xfId="3" applyFont="1" applyFill="1" applyBorder="1" applyAlignment="1">
      <alignment horizontal="left" vertical="center"/>
    </xf>
    <xf numFmtId="0" fontId="2" fillId="0" borderId="5" xfId="3" applyFont="1" applyFill="1" applyBorder="1" applyAlignment="1">
      <alignment horizontal="center" vertical="center"/>
    </xf>
    <xf numFmtId="4" fontId="7" fillId="0" borderId="5" xfId="3" applyNumberFormat="1" applyFont="1" applyFill="1" applyBorder="1" applyAlignment="1">
      <alignment horizontal="center" vertical="center"/>
    </xf>
    <xf numFmtId="4" fontId="7" fillId="0" borderId="9" xfId="3" applyNumberFormat="1" applyFont="1" applyFill="1" applyBorder="1" applyAlignment="1">
      <alignment horizontal="center" vertical="center"/>
    </xf>
    <xf numFmtId="1" fontId="11" fillId="3" borderId="20" xfId="3" applyNumberFormat="1" applyFont="1" applyFill="1" applyBorder="1" applyAlignment="1">
      <alignment vertical="center"/>
    </xf>
    <xf numFmtId="49" fontId="11" fillId="3" borderId="21" xfId="3" applyNumberFormat="1" applyFont="1" applyFill="1" applyBorder="1" applyAlignment="1">
      <alignment vertical="center"/>
    </xf>
    <xf numFmtId="0" fontId="10" fillId="3" borderId="21" xfId="3" applyFont="1" applyFill="1" applyBorder="1" applyAlignment="1">
      <alignment vertical="center"/>
    </xf>
    <xf numFmtId="0" fontId="10" fillId="3" borderId="21" xfId="3" applyFont="1" applyFill="1" applyBorder="1" applyAlignment="1">
      <alignment horizontal="center" vertical="center"/>
    </xf>
    <xf numFmtId="4" fontId="11" fillId="3" borderId="21" xfId="3" applyNumberFormat="1" applyFont="1" applyFill="1" applyBorder="1" applyAlignment="1">
      <alignment horizontal="center" vertical="center"/>
    </xf>
    <xf numFmtId="43" fontId="11" fillId="3" borderId="21" xfId="1" applyFont="1" applyFill="1" applyBorder="1" applyAlignment="1">
      <alignment horizontal="center" vertical="center"/>
    </xf>
    <xf numFmtId="1" fontId="2" fillId="0" borderId="19" xfId="3" applyNumberFormat="1" applyFont="1" applyBorder="1" applyAlignment="1">
      <alignment vertical="center"/>
    </xf>
    <xf numFmtId="4" fontId="7" fillId="3" borderId="13" xfId="3" applyNumberFormat="1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3" borderId="16" xfId="3" applyFont="1" applyFill="1" applyBorder="1" applyAlignment="1">
      <alignment horizontal="center" vertical="center"/>
    </xf>
    <xf numFmtId="4" fontId="7" fillId="3" borderId="16" xfId="3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vertical="center"/>
    </xf>
    <xf numFmtId="4" fontId="7" fillId="0" borderId="16" xfId="3" applyNumberFormat="1" applyFont="1" applyFill="1" applyBorder="1" applyAlignment="1">
      <alignment horizontal="center" vertical="center"/>
    </xf>
    <xf numFmtId="0" fontId="7" fillId="3" borderId="21" xfId="3" applyFont="1" applyFill="1" applyBorder="1" applyAlignment="1">
      <alignment horizontal="left" vertical="center"/>
    </xf>
    <xf numFmtId="0" fontId="7" fillId="3" borderId="21" xfId="3" applyFont="1" applyFill="1" applyBorder="1" applyAlignment="1">
      <alignment horizontal="center" vertical="center"/>
    </xf>
    <xf numFmtId="4" fontId="7" fillId="3" borderId="21" xfId="3" applyNumberFormat="1" applyFont="1" applyFill="1" applyBorder="1" applyAlignment="1">
      <alignment horizontal="center" vertical="center"/>
    </xf>
    <xf numFmtId="49" fontId="11" fillId="3" borderId="23" xfId="3" applyNumberFormat="1" applyFont="1" applyFill="1" applyBorder="1" applyAlignment="1">
      <alignment vertical="center"/>
    </xf>
    <xf numFmtId="0" fontId="2" fillId="3" borderId="24" xfId="3" applyFont="1" applyFill="1" applyBorder="1" applyAlignment="1">
      <alignment horizontal="left" vertical="center"/>
    </xf>
    <xf numFmtId="0" fontId="2" fillId="3" borderId="24" xfId="3" applyFont="1" applyFill="1" applyBorder="1" applyAlignment="1">
      <alignment horizontal="center" vertical="center"/>
    </xf>
    <xf numFmtId="4" fontId="7" fillId="3" borderId="24" xfId="3" applyNumberFormat="1" applyFont="1" applyFill="1" applyBorder="1" applyAlignment="1">
      <alignment horizontal="center" vertical="center"/>
    </xf>
    <xf numFmtId="43" fontId="7" fillId="3" borderId="24" xfId="1" applyFont="1" applyFill="1" applyBorder="1" applyAlignment="1">
      <alignment horizontal="center" vertical="center"/>
    </xf>
    <xf numFmtId="0" fontId="2" fillId="3" borderId="5" xfId="3" applyFont="1" applyFill="1" applyBorder="1" applyAlignment="1">
      <alignment vertical="center"/>
    </xf>
    <xf numFmtId="0" fontId="2" fillId="3" borderId="5" xfId="3" applyFont="1" applyFill="1" applyBorder="1" applyAlignment="1">
      <alignment horizontal="center" vertical="center"/>
    </xf>
    <xf numFmtId="4" fontId="7" fillId="3" borderId="5" xfId="3" applyNumberFormat="1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1" fontId="2" fillId="0" borderId="9" xfId="3" applyNumberFormat="1" applyFont="1" applyFill="1" applyBorder="1" applyAlignment="1">
      <alignment horizontal="center" vertical="center"/>
    </xf>
    <xf numFmtId="0" fontId="7" fillId="3" borderId="21" xfId="3" applyFont="1" applyFill="1" applyBorder="1" applyAlignment="1">
      <alignment vertical="center"/>
    </xf>
    <xf numFmtId="1" fontId="11" fillId="3" borderId="25" xfId="3" applyNumberFormat="1" applyFont="1" applyFill="1" applyBorder="1" applyAlignment="1">
      <alignment vertical="center"/>
    </xf>
    <xf numFmtId="0" fontId="7" fillId="0" borderId="24" xfId="3" applyFont="1" applyBorder="1" applyAlignment="1">
      <alignment vertical="center"/>
    </xf>
    <xf numFmtId="49" fontId="2" fillId="3" borderId="24" xfId="3" applyNumberFormat="1" applyFont="1" applyFill="1" applyBorder="1" applyAlignment="1">
      <alignment horizontal="center" vertical="center"/>
    </xf>
    <xf numFmtId="4" fontId="7" fillId="3" borderId="17" xfId="3" applyNumberFormat="1" applyFont="1" applyFill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3" fontId="11" fillId="3" borderId="21" xfId="3" applyNumberFormat="1" applyFont="1" applyFill="1" applyBorder="1" applyAlignment="1">
      <alignment horizontal="center" vertical="center"/>
    </xf>
    <xf numFmtId="3" fontId="7" fillId="3" borderId="17" xfId="3" applyNumberFormat="1" applyFont="1" applyFill="1" applyBorder="1" applyAlignment="1">
      <alignment horizontal="center" vertical="center"/>
    </xf>
    <xf numFmtId="3" fontId="7" fillId="3" borderId="21" xfId="3" applyNumberFormat="1" applyFont="1" applyFill="1" applyBorder="1" applyAlignment="1">
      <alignment horizontal="center" vertical="center"/>
    </xf>
    <xf numFmtId="43" fontId="14" fillId="2" borderId="26" xfId="1" applyFont="1" applyFill="1" applyBorder="1" applyAlignment="1">
      <alignment vertical="center"/>
    </xf>
    <xf numFmtId="1" fontId="8" fillId="2" borderId="7" xfId="3" applyNumberFormat="1" applyFont="1" applyFill="1" applyBorder="1" applyAlignment="1">
      <alignment vertical="center"/>
    </xf>
    <xf numFmtId="49" fontId="10" fillId="2" borderId="21" xfId="3" applyNumberFormat="1" applyFont="1" applyFill="1" applyBorder="1" applyAlignment="1">
      <alignment vertical="center"/>
    </xf>
    <xf numFmtId="0" fontId="10" fillId="2" borderId="21" xfId="3" applyFont="1" applyFill="1" applyBorder="1" applyAlignment="1">
      <alignment vertical="center"/>
    </xf>
    <xf numFmtId="0" fontId="10" fillId="2" borderId="21" xfId="3" applyFont="1" applyFill="1" applyBorder="1" applyAlignment="1">
      <alignment horizontal="center" vertical="center"/>
    </xf>
    <xf numFmtId="3" fontId="11" fillId="2" borderId="21" xfId="3" applyNumberFormat="1" applyFont="1" applyFill="1" applyBorder="1" applyAlignment="1">
      <alignment horizontal="center" vertical="center"/>
    </xf>
    <xf numFmtId="43" fontId="14" fillId="2" borderId="27" xfId="1" applyFont="1" applyFill="1" applyBorder="1" applyAlignment="1">
      <alignment vertical="center"/>
    </xf>
    <xf numFmtId="164" fontId="1" fillId="0" borderId="0" xfId="3" applyNumberFormat="1"/>
    <xf numFmtId="16" fontId="1" fillId="0" borderId="0" xfId="3" applyNumberFormat="1"/>
    <xf numFmtId="0" fontId="16" fillId="0" borderId="0" xfId="3" applyFont="1"/>
    <xf numFmtId="0" fontId="16" fillId="0" borderId="0" xfId="3" applyFont="1" applyAlignment="1">
      <alignment horizontal="left"/>
    </xf>
    <xf numFmtId="0" fontId="9" fillId="0" borderId="1" xfId="3" applyFont="1" applyBorder="1" applyAlignment="1">
      <alignment vertical="center"/>
    </xf>
    <xf numFmtId="1" fontId="10" fillId="0" borderId="2" xfId="3" applyNumberFormat="1" applyFont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 vertical="center"/>
    </xf>
    <xf numFmtId="1" fontId="10" fillId="0" borderId="4" xfId="3" applyNumberFormat="1" applyFont="1" applyBorder="1" applyAlignment="1">
      <alignment horizontal="center" vertical="center"/>
    </xf>
    <xf numFmtId="1" fontId="10" fillId="0" borderId="7" xfId="3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1" fontId="10" fillId="0" borderId="8" xfId="3" applyNumberFormat="1" applyFont="1" applyBorder="1" applyAlignment="1">
      <alignment horizontal="center" vertical="center"/>
    </xf>
  </cellXfs>
  <cellStyles count="5">
    <cellStyle name="Comma" xfId="1" builtinId="3"/>
    <cellStyle name="Comma 5" xfId="4" xr:uid="{00000000-0005-0000-0000-000001000000}"/>
    <cellStyle name="Currency" xfId="2" builtinId="4"/>
    <cellStyle name="Normal" xfId="0" builtinId="0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0"/>
  <sheetViews>
    <sheetView tabSelected="1" view="pageBreakPreview" topLeftCell="A2" zoomScale="115" zoomScaleNormal="115" zoomScaleSheetLayoutView="115" workbookViewId="0">
      <pane xSplit="8" ySplit="4" topLeftCell="K24" activePane="bottomRight" state="frozen"/>
      <selection activeCell="A2" sqref="A2"/>
      <selection pane="topRight" activeCell="J2" sqref="J2"/>
      <selection pane="bottomLeft" activeCell="A7" sqref="A7"/>
      <selection pane="bottomRight" activeCell="Q35" sqref="Q35"/>
    </sheetView>
  </sheetViews>
  <sheetFormatPr defaultColWidth="9.109375" defaultRowHeight="13.2" x14ac:dyDescent="0.25"/>
  <cols>
    <col min="1" max="1" width="3" style="8" customWidth="1"/>
    <col min="2" max="2" width="5.21875" style="8" customWidth="1"/>
    <col min="3" max="3" width="7.33203125" style="8" customWidth="1"/>
    <col min="4" max="4" width="39.5546875" style="8" customWidth="1"/>
    <col min="5" max="5" width="5" style="8" bestFit="1" customWidth="1"/>
    <col min="6" max="6" width="4.6640625" style="8" bestFit="1" customWidth="1"/>
    <col min="7" max="7" width="8.5546875" style="8" bestFit="1" customWidth="1"/>
    <col min="8" max="8" width="12.44140625" style="8" bestFit="1" customWidth="1"/>
    <col min="9" max="9" width="6.88671875" style="8" customWidth="1"/>
    <col min="10" max="10" width="12.44140625" style="8" bestFit="1" customWidth="1"/>
    <col min="11" max="11" width="11.77734375" style="8" bestFit="1" customWidth="1"/>
    <col min="12" max="13" width="12.44140625" style="8" bestFit="1" customWidth="1"/>
    <col min="14" max="16384" width="9.109375" style="8"/>
  </cols>
  <sheetData>
    <row r="1" spans="2:13" ht="15.6" x14ac:dyDescent="0.25">
      <c r="B1" s="1"/>
      <c r="C1" s="2" t="s">
        <v>0</v>
      </c>
      <c r="D1" s="3"/>
      <c r="E1" s="4"/>
      <c r="F1" s="5"/>
      <c r="G1" s="6"/>
      <c r="H1" s="7"/>
      <c r="I1" s="7"/>
      <c r="J1" s="7"/>
      <c r="K1" s="7"/>
      <c r="L1" s="7"/>
      <c r="M1" s="7"/>
    </row>
    <row r="2" spans="2:13" ht="14.4" x14ac:dyDescent="0.25">
      <c r="B2" s="1"/>
      <c r="C2" s="9"/>
      <c r="D2" s="10"/>
      <c r="E2" s="11"/>
      <c r="F2" s="11"/>
      <c r="G2" s="12"/>
      <c r="H2" s="13"/>
      <c r="I2" s="13"/>
      <c r="J2" s="13"/>
      <c r="K2" s="13"/>
      <c r="L2" s="13"/>
      <c r="M2" s="13"/>
    </row>
    <row r="3" spans="2:13" ht="18.600000000000001" thickBot="1" x14ac:dyDescent="0.3">
      <c r="B3" s="1"/>
      <c r="C3" s="14"/>
      <c r="D3" s="15" t="s">
        <v>77</v>
      </c>
      <c r="E3" s="106">
        <v>2020</v>
      </c>
      <c r="F3" s="106"/>
      <c r="G3" s="106"/>
      <c r="H3" s="106"/>
      <c r="I3" s="106"/>
      <c r="J3" s="106"/>
      <c r="K3" s="106"/>
      <c r="L3" s="106"/>
      <c r="M3" s="106"/>
    </row>
    <row r="4" spans="2:13" ht="41.4" x14ac:dyDescent="0.25">
      <c r="B4" s="107" t="s">
        <v>1</v>
      </c>
      <c r="C4" s="108"/>
      <c r="D4" s="109"/>
      <c r="E4" s="16" t="s">
        <v>2</v>
      </c>
      <c r="F4" s="17" t="s">
        <v>3</v>
      </c>
      <c r="G4" s="18" t="s">
        <v>4</v>
      </c>
      <c r="H4" s="19" t="s">
        <v>5</v>
      </c>
      <c r="I4" s="19" t="s">
        <v>64</v>
      </c>
      <c r="J4" s="19" t="s">
        <v>63</v>
      </c>
      <c r="K4" s="19" t="s">
        <v>65</v>
      </c>
      <c r="L4" s="19"/>
      <c r="M4" s="19" t="s">
        <v>66</v>
      </c>
    </row>
    <row r="5" spans="2:13" ht="15" thickBot="1" x14ac:dyDescent="0.3">
      <c r="B5" s="110"/>
      <c r="C5" s="111"/>
      <c r="D5" s="112"/>
      <c r="E5" s="20"/>
      <c r="F5" s="20"/>
      <c r="G5" s="21" t="s">
        <v>6</v>
      </c>
      <c r="H5" s="22" t="s">
        <v>6</v>
      </c>
      <c r="I5" s="22"/>
      <c r="J5" s="22"/>
      <c r="K5" s="22"/>
      <c r="L5" s="22"/>
      <c r="M5" s="22"/>
    </row>
    <row r="6" spans="2:13" ht="18" thickBot="1" x14ac:dyDescent="0.3">
      <c r="B6" s="23" t="s">
        <v>62</v>
      </c>
      <c r="C6" s="24"/>
      <c r="D6" s="25"/>
      <c r="E6" s="25"/>
      <c r="F6" s="26"/>
      <c r="G6" s="27"/>
      <c r="H6" s="28"/>
      <c r="I6" s="28"/>
      <c r="J6" s="28"/>
      <c r="K6" s="28"/>
      <c r="L6" s="28"/>
      <c r="M6" s="28"/>
    </row>
    <row r="7" spans="2:13" ht="18" thickBot="1" x14ac:dyDescent="0.3">
      <c r="B7" s="23" t="s">
        <v>7</v>
      </c>
      <c r="C7" s="24"/>
      <c r="D7" s="25"/>
      <c r="E7" s="25"/>
      <c r="F7" s="26"/>
      <c r="G7" s="27"/>
      <c r="H7" s="28"/>
      <c r="I7" s="28"/>
      <c r="J7" s="28"/>
      <c r="K7" s="28"/>
      <c r="L7" s="28"/>
      <c r="M7" s="28"/>
    </row>
    <row r="8" spans="2:13" ht="13.8" x14ac:dyDescent="0.25">
      <c r="B8" s="29">
        <v>1010</v>
      </c>
      <c r="C8" s="30" t="s">
        <v>8</v>
      </c>
      <c r="D8" s="31" t="s">
        <v>70</v>
      </c>
      <c r="E8" s="32">
        <v>1</v>
      </c>
      <c r="F8" s="32">
        <v>1</v>
      </c>
      <c r="G8" s="33">
        <f>2000*1.02</f>
        <v>2040</v>
      </c>
      <c r="H8" s="34">
        <f t="shared" ref="H8:H14" si="0">G8*F8*E8</f>
        <v>2040</v>
      </c>
      <c r="I8" s="34">
        <f>H8/$H$49</f>
        <v>7.6345285324972867E-2</v>
      </c>
      <c r="J8" s="34">
        <f>$H$50*I8</f>
        <v>68</v>
      </c>
      <c r="K8" s="34">
        <v>23</v>
      </c>
      <c r="L8" s="34"/>
      <c r="M8" s="34">
        <f>J8-K8-L8</f>
        <v>45</v>
      </c>
    </row>
    <row r="9" spans="2:13" ht="13.8" x14ac:dyDescent="0.25">
      <c r="B9" s="29">
        <v>1010</v>
      </c>
      <c r="C9" s="30" t="s">
        <v>9</v>
      </c>
      <c r="D9" s="31" t="s">
        <v>71</v>
      </c>
      <c r="E9" s="32">
        <v>1</v>
      </c>
      <c r="F9" s="32">
        <v>1</v>
      </c>
      <c r="G9" s="33">
        <f>1125*1.02</f>
        <v>1147.5</v>
      </c>
      <c r="H9" s="34">
        <f t="shared" si="0"/>
        <v>1147.5</v>
      </c>
      <c r="I9" s="34">
        <f>H9/$H$49</f>
        <v>4.2944222995297238E-2</v>
      </c>
      <c r="J9" s="34">
        <f>$H$50*I9</f>
        <v>38.25</v>
      </c>
      <c r="K9" s="34">
        <v>10</v>
      </c>
      <c r="L9" s="34"/>
      <c r="M9" s="34">
        <f t="shared" ref="M9:M39" si="1">J9-K9-L9</f>
        <v>28.25</v>
      </c>
    </row>
    <row r="10" spans="2:13" ht="13.8" x14ac:dyDescent="0.25">
      <c r="B10" s="35">
        <v>1040</v>
      </c>
      <c r="C10" s="30" t="s">
        <v>10</v>
      </c>
      <c r="D10" s="36" t="s">
        <v>72</v>
      </c>
      <c r="E10" s="37">
        <v>1</v>
      </c>
      <c r="F10" s="32">
        <v>1</v>
      </c>
      <c r="G10" s="38">
        <f>750</f>
        <v>750</v>
      </c>
      <c r="H10" s="34">
        <f t="shared" si="0"/>
        <v>750</v>
      </c>
      <c r="I10" s="34">
        <f>H10/$H$49</f>
        <v>2.8068119604769438E-2</v>
      </c>
      <c r="J10" s="34">
        <f>$H$50*I10</f>
        <v>25</v>
      </c>
      <c r="K10" s="34">
        <v>20</v>
      </c>
      <c r="L10" s="34"/>
      <c r="M10" s="34">
        <f t="shared" si="1"/>
        <v>5</v>
      </c>
    </row>
    <row r="11" spans="2:13" ht="13.8" x14ac:dyDescent="0.25">
      <c r="B11" s="35">
        <v>1040</v>
      </c>
      <c r="C11" s="30" t="s">
        <v>11</v>
      </c>
      <c r="D11" s="36" t="s">
        <v>72</v>
      </c>
      <c r="E11" s="37">
        <v>1</v>
      </c>
      <c r="F11" s="32">
        <v>1</v>
      </c>
      <c r="G11" s="38">
        <f>750</f>
        <v>750</v>
      </c>
      <c r="H11" s="34">
        <f t="shared" si="0"/>
        <v>750</v>
      </c>
      <c r="I11" s="34">
        <f>H11/$H$49</f>
        <v>2.8068119604769438E-2</v>
      </c>
      <c r="J11" s="34">
        <f>$H$50*I11</f>
        <v>25</v>
      </c>
      <c r="K11" s="34">
        <v>20</v>
      </c>
      <c r="L11" s="34"/>
      <c r="M11" s="34">
        <f t="shared" si="1"/>
        <v>5</v>
      </c>
    </row>
    <row r="12" spans="2:13" ht="13.8" x14ac:dyDescent="0.25">
      <c r="B12" s="35">
        <v>1040</v>
      </c>
      <c r="C12" s="30" t="s">
        <v>12</v>
      </c>
      <c r="D12" s="39" t="s">
        <v>73</v>
      </c>
      <c r="E12" s="40">
        <v>1</v>
      </c>
      <c r="F12" s="32">
        <v>1</v>
      </c>
      <c r="G12" s="41">
        <v>500</v>
      </c>
      <c r="H12" s="34">
        <f t="shared" si="0"/>
        <v>500</v>
      </c>
      <c r="I12" s="34">
        <f>H12/$H$49</f>
        <v>1.8712079736512958E-2</v>
      </c>
      <c r="J12" s="34">
        <f>$H$50*I12</f>
        <v>16.666666666666664</v>
      </c>
      <c r="K12" s="34">
        <v>16.670000000000002</v>
      </c>
      <c r="L12" s="34"/>
      <c r="M12" s="34">
        <f t="shared" si="1"/>
        <v>-3.3333333333374071E-3</v>
      </c>
    </row>
    <row r="13" spans="2:13" ht="13.8" x14ac:dyDescent="0.25">
      <c r="B13" s="35">
        <v>1040</v>
      </c>
      <c r="C13" s="30" t="s">
        <v>13</v>
      </c>
      <c r="D13" s="42" t="s">
        <v>81</v>
      </c>
      <c r="E13" s="43">
        <v>1</v>
      </c>
      <c r="F13" s="32">
        <v>1</v>
      </c>
      <c r="G13" s="41">
        <v>500</v>
      </c>
      <c r="H13" s="34">
        <f t="shared" si="0"/>
        <v>500</v>
      </c>
      <c r="I13" s="34">
        <f>H13/$H$49</f>
        <v>1.8712079736512958E-2</v>
      </c>
      <c r="J13" s="34">
        <f>$H$50*I13</f>
        <v>16.666666666666664</v>
      </c>
      <c r="K13" s="34">
        <v>6.67</v>
      </c>
      <c r="L13" s="34"/>
      <c r="M13" s="34">
        <f t="shared" si="1"/>
        <v>9.9966666666666644</v>
      </c>
    </row>
    <row r="14" spans="2:13" ht="13.8" x14ac:dyDescent="0.25">
      <c r="B14" s="35">
        <v>1040</v>
      </c>
      <c r="C14" s="30" t="s">
        <v>14</v>
      </c>
      <c r="D14" s="42" t="s">
        <v>82</v>
      </c>
      <c r="E14" s="43">
        <v>1</v>
      </c>
      <c r="F14" s="32">
        <v>1</v>
      </c>
      <c r="G14" s="41">
        <v>500</v>
      </c>
      <c r="H14" s="34">
        <f t="shared" si="0"/>
        <v>500</v>
      </c>
      <c r="I14" s="34">
        <f>H14/$H$49</f>
        <v>1.8712079736512958E-2</v>
      </c>
      <c r="J14" s="34">
        <f>$H$50*I14</f>
        <v>16.666666666666664</v>
      </c>
      <c r="K14" s="34">
        <v>10</v>
      </c>
      <c r="L14" s="34"/>
      <c r="M14" s="34">
        <f t="shared" si="1"/>
        <v>6.6666666666666643</v>
      </c>
    </row>
    <row r="15" spans="2:13" ht="18" thickBot="1" x14ac:dyDescent="0.3">
      <c r="B15" s="23" t="s">
        <v>15</v>
      </c>
      <c r="C15" s="24"/>
      <c r="D15" s="25"/>
      <c r="E15" s="25"/>
      <c r="F15" s="26"/>
      <c r="G15" s="27"/>
      <c r="H15" s="48">
        <f>SUM(H8:H14)</f>
        <v>6187.5</v>
      </c>
      <c r="I15" s="48"/>
      <c r="J15" s="48">
        <f>SUM(J8:J14)</f>
        <v>206.24999999999997</v>
      </c>
      <c r="K15" s="48">
        <f>SUM(K8:K14)</f>
        <v>106.34</v>
      </c>
      <c r="L15" s="48">
        <f>SUM(L8:L14)</f>
        <v>0</v>
      </c>
      <c r="M15" s="48">
        <f>SUM(M8:M14)</f>
        <v>99.91</v>
      </c>
    </row>
    <row r="16" spans="2:13" ht="18" thickBot="1" x14ac:dyDescent="0.3">
      <c r="B16" s="23" t="s">
        <v>16</v>
      </c>
      <c r="C16" s="24"/>
      <c r="D16" s="25"/>
      <c r="E16" s="25"/>
      <c r="F16" s="26"/>
      <c r="G16" s="27"/>
      <c r="H16" s="49"/>
      <c r="I16" s="49"/>
      <c r="J16" s="49"/>
      <c r="K16" s="49"/>
      <c r="L16" s="49"/>
      <c r="M16" s="49">
        <f t="shared" si="1"/>
        <v>0</v>
      </c>
    </row>
    <row r="17" spans="2:13" ht="13.8" x14ac:dyDescent="0.25">
      <c r="B17" s="29">
        <v>1020</v>
      </c>
      <c r="C17" s="30" t="s">
        <v>17</v>
      </c>
      <c r="D17" s="50" t="s">
        <v>67</v>
      </c>
      <c r="E17" s="51">
        <v>1</v>
      </c>
      <c r="F17" s="51">
        <v>1</v>
      </c>
      <c r="G17" s="38">
        <f>765.31*1.02</f>
        <v>780.61619999999994</v>
      </c>
      <c r="H17" s="34">
        <f t="shared" ref="H17:H22" si="2">G17*F17*E17</f>
        <v>780.61619999999994</v>
      </c>
      <c r="I17" s="34">
        <f>H17/$H$49</f>
        <v>2.9213905156027491E-2</v>
      </c>
      <c r="J17" s="34">
        <f>$H$50*I17</f>
        <v>26.020539999999997</v>
      </c>
      <c r="K17" s="34"/>
      <c r="L17" s="34"/>
      <c r="M17" s="34">
        <f t="shared" si="1"/>
        <v>26.020539999999997</v>
      </c>
    </row>
    <row r="18" spans="2:13" ht="13.8" x14ac:dyDescent="0.25">
      <c r="B18" s="35">
        <v>1020</v>
      </c>
      <c r="C18" s="30" t="s">
        <v>18</v>
      </c>
      <c r="D18" s="50" t="s">
        <v>68</v>
      </c>
      <c r="E18" s="51">
        <v>1</v>
      </c>
      <c r="F18" s="51">
        <v>1</v>
      </c>
      <c r="G18" s="38">
        <f>625*1.02</f>
        <v>637.5</v>
      </c>
      <c r="H18" s="34">
        <f t="shared" si="2"/>
        <v>637.5</v>
      </c>
      <c r="I18" s="34">
        <f>H18/$H$49</f>
        <v>2.3857901664054021E-2</v>
      </c>
      <c r="J18" s="34">
        <f>$H$50*I18</f>
        <v>21.25</v>
      </c>
      <c r="K18" s="34">
        <v>15</v>
      </c>
      <c r="L18" s="34"/>
      <c r="M18" s="34">
        <f t="shared" si="1"/>
        <v>6.25</v>
      </c>
    </row>
    <row r="19" spans="2:13" ht="13.8" x14ac:dyDescent="0.25">
      <c r="B19" s="52">
        <v>1020</v>
      </c>
      <c r="C19" s="30" t="s">
        <v>19</v>
      </c>
      <c r="D19" s="42" t="s">
        <v>74</v>
      </c>
      <c r="E19" s="53">
        <v>1</v>
      </c>
      <c r="F19" s="53">
        <v>1</v>
      </c>
      <c r="G19" s="41">
        <f>765.3*1.02</f>
        <v>780.60599999999999</v>
      </c>
      <c r="H19" s="34">
        <f t="shared" si="2"/>
        <v>780.60599999999999</v>
      </c>
      <c r="I19" s="34">
        <f>H19/$H$49</f>
        <v>2.9213523429600867E-2</v>
      </c>
      <c r="J19" s="34">
        <f>$H$50*I19</f>
        <v>26.020199999999999</v>
      </c>
      <c r="K19" s="34">
        <v>20</v>
      </c>
      <c r="L19" s="34"/>
      <c r="M19" s="34">
        <f t="shared" si="1"/>
        <v>6.0201999999999991</v>
      </c>
    </row>
    <row r="20" spans="2:13" ht="13.8" x14ac:dyDescent="0.25">
      <c r="B20" s="52">
        <v>1020</v>
      </c>
      <c r="C20" s="30" t="s">
        <v>20</v>
      </c>
      <c r="D20" s="42" t="s">
        <v>69</v>
      </c>
      <c r="E20" s="53">
        <v>1</v>
      </c>
      <c r="F20" s="53">
        <v>1</v>
      </c>
      <c r="G20" s="41">
        <v>1005</v>
      </c>
      <c r="H20" s="34">
        <f t="shared" si="2"/>
        <v>1005</v>
      </c>
      <c r="I20" s="34">
        <f>H20/$H$49</f>
        <v>3.7611280270391047E-2</v>
      </c>
      <c r="J20" s="34">
        <f>$H$50*I20</f>
        <v>33.5</v>
      </c>
      <c r="K20" s="34">
        <v>20</v>
      </c>
      <c r="L20" s="34"/>
      <c r="M20" s="34">
        <f t="shared" si="1"/>
        <v>13.5</v>
      </c>
    </row>
    <row r="21" spans="2:13" ht="13.8" x14ac:dyDescent="0.25">
      <c r="B21" s="35">
        <v>1030</v>
      </c>
      <c r="C21" s="30" t="s">
        <v>21</v>
      </c>
      <c r="D21" s="54" t="s">
        <v>75</v>
      </c>
      <c r="E21" s="53">
        <v>4</v>
      </c>
      <c r="F21" s="51">
        <v>1</v>
      </c>
      <c r="G21" s="38">
        <f>765.31*1.02</f>
        <v>780.61619999999994</v>
      </c>
      <c r="H21" s="34">
        <f t="shared" si="2"/>
        <v>3122.4647999999997</v>
      </c>
      <c r="I21" s="34">
        <f>H21/$H$49</f>
        <v>0.11685562062410997</v>
      </c>
      <c r="J21" s="34">
        <f>$H$50*I21</f>
        <v>104.08215999999999</v>
      </c>
      <c r="K21" s="34">
        <v>60</v>
      </c>
      <c r="L21" s="34"/>
      <c r="M21" s="34">
        <f t="shared" si="1"/>
        <v>44.082159999999988</v>
      </c>
    </row>
    <row r="22" spans="2:13" ht="13.8" x14ac:dyDescent="0.25">
      <c r="B22" s="35">
        <v>1030</v>
      </c>
      <c r="C22" s="30" t="s">
        <v>22</v>
      </c>
      <c r="D22" s="54" t="s">
        <v>76</v>
      </c>
      <c r="E22" s="53">
        <v>4</v>
      </c>
      <c r="F22" s="51">
        <v>1</v>
      </c>
      <c r="G22" s="38">
        <f>637.75*1.02</f>
        <v>650.505</v>
      </c>
      <c r="H22" s="34">
        <f t="shared" si="2"/>
        <v>2602.02</v>
      </c>
      <c r="I22" s="34">
        <f>H22/$H$49</f>
        <v>9.737841143200289E-2</v>
      </c>
      <c r="J22" s="34">
        <f>$H$50*I22</f>
        <v>86.733999999999995</v>
      </c>
      <c r="K22" s="34">
        <v>70</v>
      </c>
      <c r="L22" s="34"/>
      <c r="M22" s="34">
        <f t="shared" si="1"/>
        <v>16.733999999999995</v>
      </c>
    </row>
    <row r="23" spans="2:13" ht="18" thickBot="1" x14ac:dyDescent="0.3">
      <c r="B23" s="23" t="s">
        <v>23</v>
      </c>
      <c r="C23" s="24"/>
      <c r="D23" s="25"/>
      <c r="E23" s="25"/>
      <c r="F23" s="26"/>
      <c r="G23" s="27"/>
      <c r="H23" s="49">
        <f>SUM(H17:H22)</f>
        <v>8928.2070000000003</v>
      </c>
      <c r="I23" s="49"/>
      <c r="J23" s="49">
        <f>SUM(J17:J22)</f>
        <v>297.6069</v>
      </c>
      <c r="K23" s="49">
        <f>SUM(K17:K22)</f>
        <v>185</v>
      </c>
      <c r="L23" s="49">
        <f>SUM(L17:L22)</f>
        <v>0</v>
      </c>
      <c r="M23" s="49">
        <f>SUM(M17:M22)</f>
        <v>112.60689999999998</v>
      </c>
    </row>
    <row r="24" spans="2:13" ht="18" thickBot="1" x14ac:dyDescent="0.3">
      <c r="B24" s="23" t="s">
        <v>24</v>
      </c>
      <c r="C24" s="24"/>
      <c r="D24" s="25"/>
      <c r="E24" s="25"/>
      <c r="F24" s="26"/>
      <c r="G24" s="27"/>
      <c r="H24" s="49"/>
      <c r="I24" s="49"/>
      <c r="J24" s="49"/>
      <c r="K24" s="49"/>
      <c r="L24" s="49"/>
      <c r="M24" s="49"/>
    </row>
    <row r="25" spans="2:13" ht="13.8" x14ac:dyDescent="0.25">
      <c r="B25" s="55">
        <v>3040</v>
      </c>
      <c r="C25" s="30" t="s">
        <v>25</v>
      </c>
      <c r="D25" s="56" t="s">
        <v>26</v>
      </c>
      <c r="E25" s="57">
        <v>1</v>
      </c>
      <c r="F25" s="57">
        <v>1</v>
      </c>
      <c r="G25" s="58">
        <v>100</v>
      </c>
      <c r="H25" s="34">
        <v>180</v>
      </c>
      <c r="I25" s="34">
        <f>H25/$H$49</f>
        <v>6.7363487051446654E-3</v>
      </c>
      <c r="J25" s="34">
        <f>$H$50*I25</f>
        <v>6</v>
      </c>
      <c r="K25" s="34">
        <v>2</v>
      </c>
      <c r="L25" s="34"/>
      <c r="M25" s="34">
        <f t="shared" si="1"/>
        <v>4</v>
      </c>
    </row>
    <row r="26" spans="2:13" ht="14.4" thickBot="1" x14ac:dyDescent="0.3">
      <c r="B26" s="44">
        <v>2040</v>
      </c>
      <c r="C26" s="30" t="s">
        <v>27</v>
      </c>
      <c r="D26" s="45" t="s">
        <v>28</v>
      </c>
      <c r="E26" s="46">
        <v>1</v>
      </c>
      <c r="F26" s="46">
        <v>1</v>
      </c>
      <c r="G26" s="59">
        <v>300</v>
      </c>
      <c r="H26" s="34">
        <f>G26*F26*E26</f>
        <v>300</v>
      </c>
      <c r="I26" s="34">
        <f>H26/$H$49</f>
        <v>1.1227247841907775E-2</v>
      </c>
      <c r="J26" s="34">
        <f>$H$50*I26</f>
        <v>10</v>
      </c>
      <c r="K26" s="34">
        <v>5</v>
      </c>
      <c r="L26" s="34"/>
      <c r="M26" s="34">
        <f t="shared" si="1"/>
        <v>5</v>
      </c>
    </row>
    <row r="27" spans="2:13" ht="18" thickBot="1" x14ac:dyDescent="0.3">
      <c r="B27" s="23" t="s">
        <v>29</v>
      </c>
      <c r="C27" s="24"/>
      <c r="D27" s="25"/>
      <c r="E27" s="25"/>
      <c r="F27" s="26"/>
      <c r="G27" s="27"/>
      <c r="H27" s="49">
        <f>SUM(H25:H26)</f>
        <v>480</v>
      </c>
      <c r="I27" s="49"/>
      <c r="J27" s="49">
        <f t="shared" ref="J27:M27" si="3">SUM(J25:J26)</f>
        <v>16</v>
      </c>
      <c r="K27" s="49">
        <f t="shared" si="3"/>
        <v>7</v>
      </c>
      <c r="L27" s="49">
        <f t="shared" si="3"/>
        <v>0</v>
      </c>
      <c r="M27" s="49">
        <f t="shared" si="3"/>
        <v>9</v>
      </c>
    </row>
    <row r="28" spans="2:13" ht="18" thickBot="1" x14ac:dyDescent="0.3">
      <c r="B28" s="23" t="s">
        <v>30</v>
      </c>
      <c r="C28" s="24"/>
      <c r="D28" s="25"/>
      <c r="E28" s="25"/>
      <c r="F28" s="26"/>
      <c r="G28" s="27"/>
      <c r="H28" s="49"/>
      <c r="I28" s="49"/>
      <c r="J28" s="49"/>
      <c r="K28" s="49"/>
      <c r="L28" s="49"/>
      <c r="M28" s="49"/>
    </row>
    <row r="29" spans="2:13" ht="14.4" thickBot="1" x14ac:dyDescent="0.3">
      <c r="B29" s="60" t="s">
        <v>31</v>
      </c>
      <c r="C29" s="61"/>
      <c r="D29" s="62"/>
      <c r="E29" s="63"/>
      <c r="F29" s="63"/>
      <c r="G29" s="64"/>
      <c r="H29" s="65"/>
      <c r="I29" s="65"/>
      <c r="J29" s="65"/>
      <c r="K29" s="65"/>
      <c r="L29" s="65"/>
      <c r="M29" s="65"/>
    </row>
    <row r="30" spans="2:13" ht="13.8" x14ac:dyDescent="0.25">
      <c r="B30" s="66">
        <v>2010</v>
      </c>
      <c r="C30" s="30" t="s">
        <v>32</v>
      </c>
      <c r="D30" s="31" t="s">
        <v>33</v>
      </c>
      <c r="E30" s="32">
        <v>30</v>
      </c>
      <c r="F30" s="32">
        <v>1</v>
      </c>
      <c r="G30" s="67">
        <v>116.5</v>
      </c>
      <c r="H30" s="34">
        <f t="shared" ref="H30:H35" si="4">G30*F30*E30</f>
        <v>3495</v>
      </c>
      <c r="I30" s="34">
        <f>H30/$H$49</f>
        <v>0.13079743735822558</v>
      </c>
      <c r="J30" s="34">
        <f>$H$50*I30</f>
        <v>116.5</v>
      </c>
      <c r="K30" s="34">
        <v>65</v>
      </c>
      <c r="L30" s="34"/>
      <c r="M30" s="34">
        <f t="shared" si="1"/>
        <v>51.5</v>
      </c>
    </row>
    <row r="31" spans="2:13" ht="13.8" x14ac:dyDescent="0.25">
      <c r="B31" s="35">
        <v>2030</v>
      </c>
      <c r="C31" s="30" t="s">
        <v>34</v>
      </c>
      <c r="D31" s="50" t="s">
        <v>35</v>
      </c>
      <c r="E31" s="68">
        <v>1</v>
      </c>
      <c r="F31" s="69">
        <v>1</v>
      </c>
      <c r="G31" s="67">
        <v>800</v>
      </c>
      <c r="H31" s="34">
        <f t="shared" si="4"/>
        <v>800</v>
      </c>
      <c r="I31" s="34">
        <f>H31/$H$49</f>
        <v>2.9939327578420733E-2</v>
      </c>
      <c r="J31" s="34">
        <f>$H$50*I31</f>
        <v>26.666666666666664</v>
      </c>
      <c r="K31" s="34">
        <v>15</v>
      </c>
      <c r="L31" s="34"/>
      <c r="M31" s="34">
        <f t="shared" si="1"/>
        <v>11.666666666666664</v>
      </c>
    </row>
    <row r="32" spans="2:13" ht="13.8" x14ac:dyDescent="0.25">
      <c r="B32" s="35">
        <v>3030</v>
      </c>
      <c r="C32" s="30" t="s">
        <v>36</v>
      </c>
      <c r="D32" s="50" t="s">
        <v>37</v>
      </c>
      <c r="E32" s="68">
        <v>1</v>
      </c>
      <c r="F32" s="69">
        <v>1</v>
      </c>
      <c r="G32" s="70">
        <v>650</v>
      </c>
      <c r="H32" s="34">
        <f t="shared" si="4"/>
        <v>650</v>
      </c>
      <c r="I32" s="34">
        <f>H32/$H$49</f>
        <v>2.4325703657466845E-2</v>
      </c>
      <c r="J32" s="34">
        <f>$H$50*I32</f>
        <v>21.666666666666664</v>
      </c>
      <c r="K32" s="34">
        <v>10</v>
      </c>
      <c r="L32" s="34"/>
      <c r="M32" s="34">
        <f t="shared" si="1"/>
        <v>11.666666666666664</v>
      </c>
    </row>
    <row r="33" spans="2:13" ht="12" customHeight="1" x14ac:dyDescent="0.25">
      <c r="B33" s="35">
        <v>3030</v>
      </c>
      <c r="C33" s="30" t="s">
        <v>38</v>
      </c>
      <c r="D33" s="50" t="s">
        <v>40</v>
      </c>
      <c r="E33" s="68">
        <v>1</v>
      </c>
      <c r="F33" s="69">
        <v>1</v>
      </c>
      <c r="G33" s="70">
        <v>150</v>
      </c>
      <c r="H33" s="34">
        <f t="shared" si="4"/>
        <v>150</v>
      </c>
      <c r="I33" s="34">
        <f>H33/$H$49</f>
        <v>5.6136239209538877E-3</v>
      </c>
      <c r="J33" s="34">
        <f>$H$50*I33</f>
        <v>5</v>
      </c>
      <c r="K33" s="34">
        <v>2</v>
      </c>
      <c r="L33" s="34"/>
      <c r="M33" s="34">
        <f t="shared" si="1"/>
        <v>3</v>
      </c>
    </row>
    <row r="34" spans="2:13" ht="13.8" x14ac:dyDescent="0.25">
      <c r="B34" s="35">
        <v>3020</v>
      </c>
      <c r="C34" s="30" t="s">
        <v>39</v>
      </c>
      <c r="D34" s="50" t="s">
        <v>42</v>
      </c>
      <c r="E34" s="68">
        <v>1</v>
      </c>
      <c r="F34" s="69">
        <v>1</v>
      </c>
      <c r="G34" s="70">
        <v>1950</v>
      </c>
      <c r="H34" s="34">
        <f t="shared" si="4"/>
        <v>1950</v>
      </c>
      <c r="I34" s="34">
        <f>H34/$H$49</f>
        <v>7.2977110972400533E-2</v>
      </c>
      <c r="J34" s="34">
        <f>$H$50*I34</f>
        <v>65</v>
      </c>
      <c r="K34" s="34">
        <v>30</v>
      </c>
      <c r="L34" s="34"/>
      <c r="M34" s="34">
        <f t="shared" si="1"/>
        <v>35</v>
      </c>
    </row>
    <row r="35" spans="2:13" ht="14.4" thickBot="1" x14ac:dyDescent="0.3">
      <c r="B35" s="71">
        <v>4020</v>
      </c>
      <c r="C35" s="30" t="s">
        <v>41</v>
      </c>
      <c r="D35" s="36" t="s">
        <v>43</v>
      </c>
      <c r="E35" s="68">
        <v>1</v>
      </c>
      <c r="F35" s="37">
        <v>1</v>
      </c>
      <c r="G35" s="72">
        <v>180</v>
      </c>
      <c r="H35" s="34">
        <f t="shared" si="4"/>
        <v>180</v>
      </c>
      <c r="I35" s="34">
        <f>H35/$H$49</f>
        <v>6.7363487051446654E-3</v>
      </c>
      <c r="J35" s="34">
        <f>$H$50*I35</f>
        <v>6</v>
      </c>
      <c r="K35" s="34">
        <v>1</v>
      </c>
      <c r="L35" s="34"/>
      <c r="M35" s="34">
        <f t="shared" si="1"/>
        <v>5</v>
      </c>
    </row>
    <row r="36" spans="2:13" ht="14.4" thickBot="1" x14ac:dyDescent="0.3">
      <c r="B36" s="60" t="s">
        <v>44</v>
      </c>
      <c r="C36" s="61"/>
      <c r="D36" s="73"/>
      <c r="E36" s="74"/>
      <c r="F36" s="74"/>
      <c r="G36" s="75"/>
      <c r="H36" s="34">
        <f>SUM(H30:H35)</f>
        <v>7225</v>
      </c>
      <c r="I36" s="34"/>
      <c r="J36" s="34">
        <f>SUM(J30:J35)</f>
        <v>240.83333333333331</v>
      </c>
      <c r="K36" s="34">
        <f>SUM(K30:K35)</f>
        <v>123</v>
      </c>
      <c r="L36" s="34"/>
      <c r="M36" s="34">
        <f>SUM(M30:M35)</f>
        <v>117.83333333333333</v>
      </c>
    </row>
    <row r="37" spans="2:13" ht="14.4" thickBot="1" x14ac:dyDescent="0.3">
      <c r="B37" s="60" t="s">
        <v>45</v>
      </c>
      <c r="C37" s="76"/>
      <c r="D37" s="77"/>
      <c r="E37" s="78"/>
      <c r="F37" s="78"/>
      <c r="G37" s="79"/>
      <c r="H37" s="80"/>
      <c r="I37" s="80"/>
      <c r="J37" s="80"/>
      <c r="K37" s="80"/>
      <c r="L37" s="80"/>
      <c r="M37" s="80"/>
    </row>
    <row r="38" spans="2:13" ht="13.8" x14ac:dyDescent="0.25">
      <c r="B38" s="29">
        <v>4020</v>
      </c>
      <c r="C38" s="30" t="s">
        <v>46</v>
      </c>
      <c r="D38" s="81" t="s">
        <v>80</v>
      </c>
      <c r="E38" s="82">
        <v>1</v>
      </c>
      <c r="F38" s="82">
        <v>1</v>
      </c>
      <c r="G38" s="83">
        <v>300</v>
      </c>
      <c r="H38" s="34">
        <f>G38*F38*E38</f>
        <v>300</v>
      </c>
      <c r="I38" s="34">
        <f>H38/$H$49</f>
        <v>1.1227247841907775E-2</v>
      </c>
      <c r="J38" s="34">
        <f>$H$50*I38</f>
        <v>10</v>
      </c>
      <c r="K38" s="34">
        <v>2</v>
      </c>
      <c r="L38" s="34"/>
      <c r="M38" s="34">
        <f t="shared" si="1"/>
        <v>8</v>
      </c>
    </row>
    <row r="39" spans="2:13" ht="14.4" thickBot="1" x14ac:dyDescent="0.3">
      <c r="B39" s="71">
        <v>3010</v>
      </c>
      <c r="C39" s="30" t="s">
        <v>47</v>
      </c>
      <c r="D39" s="84" t="s">
        <v>48</v>
      </c>
      <c r="E39" s="85">
        <v>1</v>
      </c>
      <c r="F39" s="46">
        <v>1</v>
      </c>
      <c r="G39" s="47">
        <v>3500</v>
      </c>
      <c r="H39" s="34">
        <f>G39*F39*E39</f>
        <v>3500</v>
      </c>
      <c r="I39" s="34">
        <f>H39/$H$49</f>
        <v>0.13098455815559071</v>
      </c>
      <c r="J39" s="34">
        <f>$H$50*I39</f>
        <v>116.66666666666666</v>
      </c>
      <c r="K39" s="34">
        <v>70</v>
      </c>
      <c r="L39" s="34"/>
      <c r="M39" s="34">
        <f t="shared" si="1"/>
        <v>46.666666666666657</v>
      </c>
    </row>
    <row r="40" spans="2:13" ht="14.4" thickBot="1" x14ac:dyDescent="0.3">
      <c r="B40" s="60" t="s">
        <v>49</v>
      </c>
      <c r="C40" s="76"/>
      <c r="D40" s="86"/>
      <c r="E40" s="74"/>
      <c r="F40" s="74"/>
      <c r="G40" s="75"/>
      <c r="H40" s="34">
        <f>SUM(H38:H39)</f>
        <v>3800</v>
      </c>
      <c r="I40" s="34">
        <f>H40/$H$49</f>
        <v>0.14221180599749847</v>
      </c>
      <c r="J40" s="34">
        <f>SUM(J38:J39)</f>
        <v>126.66666666666666</v>
      </c>
      <c r="K40" s="34">
        <f t="shared" ref="K40:M40" si="5">SUM(K38:K39)</f>
        <v>72</v>
      </c>
      <c r="L40" s="34"/>
      <c r="M40" s="34">
        <f t="shared" si="5"/>
        <v>54.666666666666657</v>
      </c>
    </row>
    <row r="41" spans="2:13" ht="14.4" thickBot="1" x14ac:dyDescent="0.3">
      <c r="B41" s="87" t="s">
        <v>50</v>
      </c>
      <c r="C41" s="88"/>
      <c r="D41" s="77"/>
      <c r="E41" s="78"/>
      <c r="F41" s="78"/>
      <c r="G41" s="79"/>
      <c r="H41" s="80"/>
      <c r="I41" s="34">
        <f t="shared" ref="I41:I43" si="6">H41/$H$49</f>
        <v>0</v>
      </c>
      <c r="J41" s="80"/>
      <c r="K41" s="80"/>
      <c r="L41" s="80"/>
      <c r="M41" s="80"/>
    </row>
    <row r="42" spans="2:13" ht="14.4" thickBot="1" x14ac:dyDescent="0.3">
      <c r="B42" s="29">
        <v>2050</v>
      </c>
      <c r="C42" s="89" t="s">
        <v>51</v>
      </c>
      <c r="D42" s="39" t="s">
        <v>52</v>
      </c>
      <c r="E42" s="40"/>
      <c r="F42" s="40"/>
      <c r="G42" s="90"/>
      <c r="H42" s="34">
        <v>100</v>
      </c>
      <c r="I42" s="34">
        <f>H42/$H$49</f>
        <v>3.7424159473025916E-3</v>
      </c>
      <c r="J42" s="34">
        <f t="shared" ref="J42" si="7">$H$50*I42</f>
        <v>3.333333333333333</v>
      </c>
      <c r="K42" s="34">
        <v>3.33</v>
      </c>
      <c r="L42" s="34"/>
      <c r="M42" s="34">
        <f t="shared" ref="M42" si="8">L42*K42*J42</f>
        <v>0</v>
      </c>
    </row>
    <row r="43" spans="2:13" ht="14.4" thickBot="1" x14ac:dyDescent="0.3">
      <c r="B43" s="87" t="s">
        <v>53</v>
      </c>
      <c r="C43" s="91"/>
      <c r="D43" s="86"/>
      <c r="E43" s="74"/>
      <c r="F43" s="74"/>
      <c r="G43" s="75"/>
      <c r="H43" s="34">
        <f>H42</f>
        <v>100</v>
      </c>
      <c r="I43" s="34">
        <f t="shared" si="6"/>
        <v>3.7424159473025916E-3</v>
      </c>
      <c r="J43" s="34">
        <f>J42</f>
        <v>3.333333333333333</v>
      </c>
      <c r="K43" s="34">
        <f t="shared" ref="K43:M43" si="9">K42</f>
        <v>3.33</v>
      </c>
      <c r="L43" s="34">
        <f t="shared" si="9"/>
        <v>0</v>
      </c>
      <c r="M43" s="34">
        <f t="shared" si="9"/>
        <v>0</v>
      </c>
    </row>
    <row r="44" spans="2:13" ht="14.4" thickBot="1" x14ac:dyDescent="0.3">
      <c r="B44" s="60" t="s">
        <v>54</v>
      </c>
      <c r="C44" s="61"/>
      <c r="D44" s="62"/>
      <c r="E44" s="63"/>
      <c r="F44" s="63"/>
      <c r="G44" s="92"/>
      <c r="H44" s="65"/>
      <c r="I44" s="65"/>
      <c r="J44" s="65"/>
      <c r="K44" s="65"/>
      <c r="L44" s="65"/>
      <c r="M44" s="65"/>
    </row>
    <row r="45" spans="2:13" ht="13.8" x14ac:dyDescent="0.25">
      <c r="B45" s="29">
        <v>4040</v>
      </c>
      <c r="C45" s="30" t="s">
        <v>55</v>
      </c>
      <c r="D45" s="39" t="s">
        <v>56</v>
      </c>
      <c r="E45" s="40"/>
      <c r="F45" s="40"/>
      <c r="G45" s="93"/>
      <c r="H45" s="34"/>
      <c r="I45" s="34"/>
      <c r="J45" s="34"/>
      <c r="K45" s="34"/>
      <c r="L45" s="34"/>
      <c r="M45" s="34"/>
    </row>
    <row r="46" spans="2:13" ht="14.4" thickBot="1" x14ac:dyDescent="0.3">
      <c r="B46" s="35">
        <v>3070</v>
      </c>
      <c r="C46" s="30" t="s">
        <v>57</v>
      </c>
      <c r="D46" s="39" t="s">
        <v>58</v>
      </c>
      <c r="E46" s="40"/>
      <c r="F46" s="40"/>
      <c r="G46" s="93"/>
      <c r="H46" s="34"/>
      <c r="I46" s="34"/>
      <c r="J46" s="34"/>
      <c r="K46" s="34"/>
      <c r="L46" s="34"/>
      <c r="M46" s="34"/>
    </row>
    <row r="47" spans="2:13" ht="14.4" thickBot="1" x14ac:dyDescent="0.3">
      <c r="B47" s="60" t="s">
        <v>59</v>
      </c>
      <c r="C47" s="76"/>
      <c r="D47" s="86"/>
      <c r="E47" s="74"/>
      <c r="F47" s="74"/>
      <c r="G47" s="94"/>
      <c r="H47" s="34">
        <f>SUM(H45:H46)</f>
        <v>0</v>
      </c>
      <c r="I47" s="34">
        <f t="shared" ref="I47:M47" si="10">SUM(I45:I46)</f>
        <v>0</v>
      </c>
      <c r="J47" s="34">
        <f t="shared" si="10"/>
        <v>0</v>
      </c>
      <c r="K47" s="34">
        <f t="shared" si="10"/>
        <v>0</v>
      </c>
      <c r="L47" s="34">
        <f t="shared" si="10"/>
        <v>0</v>
      </c>
      <c r="M47" s="34">
        <f t="shared" si="10"/>
        <v>0</v>
      </c>
    </row>
    <row r="48" spans="2:13" ht="18" thickBot="1" x14ac:dyDescent="0.3">
      <c r="B48" s="23" t="s">
        <v>60</v>
      </c>
      <c r="C48" s="24"/>
      <c r="D48" s="25"/>
      <c r="E48" s="25"/>
      <c r="F48" s="26"/>
      <c r="G48" s="27"/>
      <c r="H48" s="95">
        <f>H47+H43+H40+H36+H27</f>
        <v>11605</v>
      </c>
      <c r="I48" s="95"/>
      <c r="J48" s="95">
        <f>J47+J43+J40+J36+J27</f>
        <v>386.83333333333331</v>
      </c>
      <c r="K48" s="95">
        <f>K47+K43+K40+K36+K27</f>
        <v>205.32999999999998</v>
      </c>
      <c r="L48" s="95">
        <f>L47+L43+L40+L36+L27</f>
        <v>0</v>
      </c>
      <c r="M48" s="95">
        <f>M47+M43+M40+M36+M27</f>
        <v>181.5</v>
      </c>
    </row>
    <row r="49" spans="2:13" ht="18.600000000000001" thickBot="1" x14ac:dyDescent="0.3">
      <c r="B49" s="96" t="s">
        <v>61</v>
      </c>
      <c r="C49" s="97"/>
      <c r="D49" s="98"/>
      <c r="E49" s="99"/>
      <c r="F49" s="99"/>
      <c r="G49" s="100"/>
      <c r="H49" s="101">
        <f>H48+H23+H15</f>
        <v>26720.707000000002</v>
      </c>
      <c r="I49" s="101"/>
      <c r="J49" s="101">
        <f>J48+J23+J15</f>
        <v>890.69023333333325</v>
      </c>
      <c r="K49" s="101">
        <f>K48+K23+K15</f>
        <v>496.66999999999996</v>
      </c>
      <c r="L49" s="101">
        <f>L48+L23+L15</f>
        <v>0</v>
      </c>
      <c r="M49" s="101">
        <f>M48+M23+M15</f>
        <v>394.01689999999996</v>
      </c>
    </row>
    <row r="50" spans="2:13" ht="18" thickBot="1" x14ac:dyDescent="0.3">
      <c r="D50" s="8" t="s">
        <v>79</v>
      </c>
      <c r="H50" s="101">
        <f>H49/30</f>
        <v>890.69023333333337</v>
      </c>
      <c r="I50" s="101"/>
      <c r="J50" s="101"/>
      <c r="K50" s="101"/>
      <c r="L50" s="101"/>
      <c r="M50" s="101"/>
    </row>
    <row r="51" spans="2:13" x14ac:dyDescent="0.25">
      <c r="D51" s="8" t="s">
        <v>78</v>
      </c>
      <c r="G51" s="8">
        <f>25*21</f>
        <v>525</v>
      </c>
    </row>
    <row r="52" spans="2:13" x14ac:dyDescent="0.25">
      <c r="H52" s="102"/>
      <c r="I52" s="102"/>
      <c r="J52" s="102"/>
      <c r="K52" s="102"/>
      <c r="L52" s="102"/>
      <c r="M52" s="102"/>
    </row>
    <row r="53" spans="2:13" x14ac:dyDescent="0.25">
      <c r="B53" s="103"/>
    </row>
    <row r="60" spans="2:13" x14ac:dyDescent="0.25">
      <c r="C60" s="104"/>
      <c r="D60" s="105"/>
    </row>
  </sheetData>
  <mergeCells count="1">
    <mergeCell ref="B4:D5"/>
  </mergeCells>
  <phoneticPr fontId="17" type="noConversion"/>
  <pageMargins left="0.7" right="0.7" top="0.75" bottom="0.75" header="0.3" footer="0.3"/>
  <pageSetup paperSize="9" scale="56" orientation="landscape" r:id="rId1"/>
  <rowBreaks count="1" manualBreakCount="1">
    <brk id="5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DCC Tbilisi</vt:lpstr>
      <vt:lpstr>'DCC Tbilisi'!Print_Area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Rezo</dc:creator>
  <cp:lastModifiedBy>FSG</cp:lastModifiedBy>
  <cp:lastPrinted>2020-10-07T08:03:11Z</cp:lastPrinted>
  <dcterms:created xsi:type="dcterms:W3CDTF">2018-06-15T07:42:46Z</dcterms:created>
  <dcterms:modified xsi:type="dcterms:W3CDTF">2020-10-15T12:10:58Z</dcterms:modified>
</cp:coreProperties>
</file>